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K_20-0050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I7" i="8" l="1"/>
  <c r="J7" i="8"/>
  <c r="E21" i="5"/>
  <c r="E20" i="5"/>
  <c r="J16" i="1" l="1"/>
  <c r="C16" i="6"/>
  <c r="C16" i="5"/>
  <c r="C16" i="4"/>
  <c r="C16" i="3"/>
  <c r="C16" i="2"/>
  <c r="I21" i="5"/>
  <c r="I22" i="5"/>
  <c r="I20" i="5"/>
  <c r="I23" i="5" s="1"/>
  <c r="C3" i="8" s="1"/>
  <c r="A8" i="6" l="1"/>
  <c r="A8" i="5"/>
  <c r="A8" i="4"/>
  <c r="A8" i="3"/>
  <c r="A8" i="2"/>
  <c r="A11" i="1"/>
  <c r="C13" i="8" l="1"/>
  <c r="C12" i="8"/>
  <c r="C9" i="8"/>
  <c r="C4" i="8"/>
  <c r="C5" i="8" s="1"/>
  <c r="C6" i="8" l="1"/>
  <c r="C16" i="8" s="1"/>
  <c r="C18" i="8" s="1"/>
  <c r="C8" i="8"/>
  <c r="J16" i="2"/>
  <c r="A10" i="6" l="1"/>
  <c r="A9" i="6"/>
  <c r="A10" i="5"/>
  <c r="A9" i="5"/>
  <c r="A10" i="4"/>
  <c r="A9" i="4"/>
  <c r="A10" i="3"/>
  <c r="A9" i="3"/>
  <c r="A10" i="2"/>
  <c r="A9" i="2"/>
  <c r="J16" i="6" l="1"/>
  <c r="J16" i="5"/>
  <c r="J16" i="4"/>
  <c r="J16" i="3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<sst xmlns="http://schemas.openxmlformats.org/spreadsheetml/2006/main" count="833" uniqueCount="65">
  <si>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</si>
  <si>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</si>
  <si>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</si>
  <si>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</si>
  <si>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</si>
  <si>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</si>
  <si>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</si>
  <si>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</si>
  <si>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</si>
  <si>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</si>
  <si>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</si>
  <si>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</si>
  <si>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</si>
  <si>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</si>
  <si>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</si>
  <si>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</si>
  <si>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</si>
  <si>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</si>
  <si>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</si>
  <si>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</si>
  <si>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</si>
  <si>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</si>
  <si>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</si>
  <si>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</si>
  <si>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</si>
  <si>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</si>
  <si>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</si>
  <si>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</si>
  <si>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</si>
  <si>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</si>
  <si>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</si>
  <si>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</si>
  <si>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</si>
  <si>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</si>
  <si>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</si>
  <si>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с учетом восстановления газонов</t>
  </si>
  <si>
    <t>1 км по трассе</t>
  </si>
  <si>
    <t xml:space="preserve">Затраты на проектно-изыскательские работы по КЛ 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</si>
  <si>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</si>
  <si>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</si>
  <si>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</si>
  <si>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</si>
  <si>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</si>
  <si>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</si>
  <si>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</si>
  <si>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</si>
  <si>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</si>
  <si>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</si>
  <si>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</si>
  <si>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</si>
  <si>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</si>
  <si>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</si>
  <si>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</si>
  <si>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</si>
  <si>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</si>
  <si>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</si>
  <si>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</si>
  <si>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>Б2-02-3</t>
  </si>
  <si>
    <t>70 мм2, алюминий</t>
  </si>
  <si>
    <t>К1-03-2</t>
  </si>
  <si>
    <t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t>
  </si>
  <si>
    <t>Идентификатор инвестиционного проекта: K_20-0050</t>
  </si>
  <si>
    <t>2023г.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</si>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</sst>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0.000"/>
  </numFmts>
  <fonts count="43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4">
    <xf numFmtId="0" fontId="0" fillId="0" borderId="0"/>
    <xf numFmtId="0" fontId="5" fillId="0" borderId="0"/>
    <xf numFmtId="0" fontId="18" fillId="0" borderId="0"/>
    <xf numFmtId="0" fontId="15" fillId="0" borderId="0"/>
    <xf numFmtId="0" fontId="3" fillId="0" borderId="0"/>
    <xf numFmtId="0" fontId="19" fillId="0" borderId="0"/>
    <xf numFmtId="0" fontId="15" fillId="0" borderId="0"/>
    <xf numFmtId="0" fontId="15" fillId="0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0" borderId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10" borderId="10" applyNumberFormat="0" applyAlignment="0" applyProtection="0"/>
    <xf numFmtId="0" fontId="24" fillId="23" borderId="11" applyNumberFormat="0" applyAlignment="0" applyProtection="0"/>
    <xf numFmtId="0" fontId="25" fillId="23" borderId="10" applyNumberFormat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24" borderId="16" applyNumberFormat="0" applyAlignment="0" applyProtection="0"/>
    <xf numFmtId="0" fontId="31" fillId="0" borderId="0" applyNumberFormat="0" applyFill="0" applyBorder="0" applyAlignment="0" applyProtection="0"/>
    <xf numFmtId="0" fontId="32" fillId="25" borderId="0" applyNumberFormat="0" applyBorder="0" applyAlignment="0" applyProtection="0"/>
    <xf numFmtId="0" fontId="33" fillId="0" borderId="0"/>
    <xf numFmtId="0" fontId="15" fillId="0" borderId="0"/>
    <xf numFmtId="0" fontId="33" fillId="0" borderId="0"/>
    <xf numFmtId="0" fontId="34" fillId="0" borderId="0"/>
    <xf numFmtId="0" fontId="15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6" borderId="17" applyNumberFormat="0" applyFont="0" applyAlignment="0" applyProtection="0"/>
    <xf numFmtId="0" fontId="37" fillId="0" borderId="18" applyNumberFormat="0" applyFill="0" applyAlignment="0" applyProtection="0"/>
    <xf numFmtId="0" fontId="38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9" fillId="7" borderId="0" applyNumberFormat="0" applyBorder="0" applyAlignment="0" applyProtection="0"/>
    <xf numFmtId="0" fontId="15" fillId="0" borderId="0"/>
    <xf numFmtId="9" fontId="33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0" fillId="0" borderId="0"/>
    <xf numFmtId="9" fontId="18" fillId="0" borderId="0" applyFont="0" applyFill="0" applyBorder="0" applyAlignment="0" applyProtection="0"/>
    <xf numFmtId="0" fontId="15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23" fillId="10" borderId="19" applyNumberFormat="0" applyAlignment="0" applyProtection="0"/>
    <xf numFmtId="0" fontId="24" fillId="23" borderId="20" applyNumberFormat="0" applyAlignment="0" applyProtection="0"/>
    <xf numFmtId="0" fontId="25" fillId="23" borderId="19" applyNumberFormat="0" applyAlignment="0" applyProtection="0"/>
    <xf numFmtId="0" fontId="29" fillId="0" borderId="2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26" borderId="22" applyNumberFormat="0" applyFont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1" fontId="10" fillId="0" borderId="2" xfId="1" applyNumberFormat="1" applyFont="1" applyBorder="1" applyAlignment="1">
      <alignment horizontal="center" vertical="center" wrapText="1"/>
    </xf>
    <xf numFmtId="2" fontId="11" fillId="0" borderId="3" xfId="1" applyNumberFormat="1" applyFont="1" applyBorder="1" applyAlignment="1">
      <alignment horizontal="center" vertical="center"/>
    </xf>
    <xf numFmtId="164" fontId="12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4" fillId="0" borderId="9" xfId="0" applyFont="1" applyFill="1" applyBorder="1" applyAlignment="1">
      <alignment horizontal="center" vertical="center" wrapText="1"/>
    </xf>
    <xf numFmtId="1" fontId="15" fillId="0" borderId="9" xfId="0" applyNumberFormat="1" applyFont="1" applyFill="1" applyBorder="1" applyAlignment="1">
      <alignment horizontal="center" vertical="center"/>
    </xf>
    <xf numFmtId="165" fontId="16" fillId="0" borderId="9" xfId="0" applyNumberFormat="1" applyFont="1" applyFill="1" applyBorder="1" applyAlignment="1">
      <alignment horizontal="center" vertical="center" wrapText="1"/>
    </xf>
    <xf numFmtId="165" fontId="14" fillId="4" borderId="9" xfId="0" applyNumberFormat="1" applyFont="1" applyFill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1" fontId="4" fillId="0" borderId="5" xfId="1" applyNumberFormat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right" vertical="center"/>
    </xf>
    <xf numFmtId="0" fontId="5" fillId="0" borderId="0" xfId="0" applyFont="1"/>
    <xf numFmtId="0" fontId="0" fillId="0" borderId="0" xfId="0"/>
    <xf numFmtId="0" fontId="4" fillId="0" borderId="5" xfId="1" applyFont="1" applyBorder="1" applyAlignment="1">
      <alignment horizontal="center" vertical="center" wrapText="1"/>
    </xf>
    <xf numFmtId="169" fontId="4" fillId="0" borderId="5" xfId="1" applyNumberFormat="1" applyFont="1" applyBorder="1" applyAlignment="1">
      <alignment horizontal="center" vertical="center"/>
    </xf>
    <xf numFmtId="169" fontId="11" fillId="0" borderId="3" xfId="1" applyNumberFormat="1" applyFont="1" applyBorder="1" applyAlignment="1">
      <alignment horizontal="center" vertical="center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0" fillId="0" borderId="0" xfId="0"/>
    <xf numFmtId="0" fontId="4" fillId="0" borderId="5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41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165" fontId="14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5" fillId="2" borderId="0" xfId="0" applyNumberFormat="1" applyFont="1" applyFill="1" applyBorder="1"/>
    <xf numFmtId="0" fontId="17" fillId="0" borderId="9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42" fillId="0" borderId="0" xfId="0" applyNumberFormat="1" applyFont="1"/>
    <xf numFmtId="0" fontId="42" fillId="0" borderId="0" xfId="0" applyFont="1"/>
    <xf numFmtId="0" fontId="5" fillId="0" borderId="0" xfId="1" applyFont="1" applyAlignment="1">
      <alignment horizontal="right" vertical="center" wrapText="1"/>
    </xf>
    <xf numFmtId="0" fontId="6" fillId="0" borderId="0" xfId="1" applyFont="1" applyAlignment="1">
      <alignment horizontal="center" vertical="center" wrapText="1"/>
    </xf>
    <xf numFmtId="0" fontId="0" fillId="0" borderId="0" xfId="0"/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4" fontId="4" fillId="3" borderId="8" xfId="0" applyNumberFormat="1" applyFont="1" applyFill="1" applyBorder="1" applyAlignment="1">
      <alignment horizontal="right" vertical="center"/>
    </xf>
    <xf numFmtId="4" fontId="13" fillId="2" borderId="6" xfId="0" applyNumberFormat="1" applyFont="1" applyFill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</cellXfs>
  <cellStyles count="94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1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вод  2 2" xfId="82"/>
    <cellStyle name="Вывод 2" xfId="34"/>
    <cellStyle name="Вывод 2 2" xfId="83"/>
    <cellStyle name="Вычисление 2" xfId="35"/>
    <cellStyle name="Вычисление 2 2" xfId="84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Итог 2 2" xfId="85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3"/>
    <cellStyle name="Обычный 11" xfId="81"/>
    <cellStyle name="Обычный 12 2" xfId="44"/>
    <cellStyle name="Обычный 14" xfId="3"/>
    <cellStyle name="Обычный 2" xfId="7"/>
    <cellStyle name="Обычный 2 2" xfId="2"/>
    <cellStyle name="Обычный 2 3" xfId="70"/>
    <cellStyle name="Обычный 3" xfId="6"/>
    <cellStyle name="Обычный 3 2" xfId="45"/>
    <cellStyle name="Обычный 3 2 2 2" xfId="46"/>
    <cellStyle name="Обычный 3 21" xfId="65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76"/>
    <cellStyle name="Обычный 6 2 2 3" xfId="88"/>
    <cellStyle name="Обычный 6 2 3" xfId="53"/>
    <cellStyle name="Обычный 6 2 3 2" xfId="77"/>
    <cellStyle name="Обычный 6 2 3 3" xfId="89"/>
    <cellStyle name="Обычный 6 2 4" xfId="75"/>
    <cellStyle name="Обычный 6 2 5" xfId="87"/>
    <cellStyle name="Обычный 6 3" xfId="74"/>
    <cellStyle name="Обычный 6 4" xfId="86"/>
    <cellStyle name="Обычный 7" xfId="5"/>
    <cellStyle name="Обычный 7 2" xfId="54"/>
    <cellStyle name="Обычный 7 2 2" xfId="78"/>
    <cellStyle name="Обычный 7 2 3" xfId="90"/>
    <cellStyle name="Обычный 8" xfId="55"/>
    <cellStyle name="Обычный 9" xfId="4"/>
    <cellStyle name="Плохой 2" xfId="56"/>
    <cellStyle name="Пояснение 2" xfId="57"/>
    <cellStyle name="Примечание 2" xfId="58"/>
    <cellStyle name="Примечание 2 2" xfId="91"/>
    <cellStyle name="Процентный 2" xfId="66"/>
    <cellStyle name="Процентный 3" xfId="67"/>
    <cellStyle name="Процентный 4" xfId="69"/>
    <cellStyle name="Связанная ячейка 2" xfId="59"/>
    <cellStyle name="Стиль 1" xfId="68"/>
    <cellStyle name="Текст предупреждения 2" xfId="60"/>
    <cellStyle name="Финансовый 2" xfId="61"/>
    <cellStyle name="Финансовый 2 2" xfId="71"/>
    <cellStyle name="Финансовый 2 2 2 2 2" xfId="62"/>
    <cellStyle name="Финансовый 2 3" xfId="72"/>
    <cellStyle name="Финансовый 2 4" xfId="79"/>
    <cellStyle name="Финансовый 2 5" xfId="92"/>
    <cellStyle name="Финансовый 3" xfId="63"/>
    <cellStyle name="Финансовый 3 2" xfId="80"/>
    <cellStyle name="Финансовый 3 3" xfId="93"/>
    <cellStyle name="Хороший 2" xfId="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63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8" t="s">
        <v>60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">
        <v>61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45" customHeight="1" x14ac:dyDescent="0.2">
      <c r="A16" s="50" t="s">
        <v>0</v>
      </c>
      <c r="B16" s="50" t="s">
        <v>0</v>
      </c>
      <c r="C16" s="50" t="s">
        <v>64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30" customHeight="1" x14ac:dyDescent="0.2">
      <c r="A9" s="49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K_20-0050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41.25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9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K_20-0050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46.5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zoomScale="85" zoomScaleNormal="85" workbookViewId="0">
      <selection activeCell="A20" sqref="A20:XFD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9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K_20-0050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47.25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0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zoomScale="85" zoomScaleNormal="85" workbookViewId="0">
      <selection activeCell="K22" sqref="K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8.5" customHeight="1" x14ac:dyDescent="0.2">
      <c r="A9" s="49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K_20-0050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49.5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5" customFormat="1" ht="30" x14ac:dyDescent="0.2">
      <c r="A20" s="16">
        <v>1</v>
      </c>
      <c r="B20" s="12" t="s">
        <v>32</v>
      </c>
      <c r="C20" s="12">
        <v>15</v>
      </c>
      <c r="D20" s="12" t="s">
        <v>58</v>
      </c>
      <c r="E20" s="17">
        <f>0.189+0.144</f>
        <v>0.33299999999999996</v>
      </c>
      <c r="F20" s="12" t="s">
        <v>33</v>
      </c>
      <c r="G20" s="12" t="s">
        <v>59</v>
      </c>
      <c r="H20" s="13">
        <v>1934</v>
      </c>
      <c r="I20" s="13">
        <f>H20*E20*Q20</f>
        <v>714.86442</v>
      </c>
      <c r="J20" s="12"/>
      <c r="K20" s="12"/>
      <c r="L20" s="17"/>
      <c r="M20" s="12"/>
      <c r="N20" s="12"/>
      <c r="O20" s="13"/>
      <c r="P20" s="13"/>
      <c r="Q20" s="15">
        <v>1.1100000000000001</v>
      </c>
    </row>
    <row r="21" spans="1:18" ht="75" x14ac:dyDescent="0.2">
      <c r="A21" s="3">
        <v>2</v>
      </c>
      <c r="B21" s="3" t="s">
        <v>34</v>
      </c>
      <c r="C21" s="3">
        <v>15</v>
      </c>
      <c r="D21" s="3" t="s">
        <v>35</v>
      </c>
      <c r="E21" s="18">
        <f>E20</f>
        <v>0.33299999999999996</v>
      </c>
      <c r="F21" s="3" t="s">
        <v>36</v>
      </c>
      <c r="G21" s="11" t="s">
        <v>57</v>
      </c>
      <c r="H21" s="5">
        <v>2320</v>
      </c>
      <c r="I21" s="13">
        <f t="shared" ref="I21:I22" si="0">H21*E21*Q21</f>
        <v>772.56</v>
      </c>
      <c r="J21" s="3"/>
      <c r="K21" s="3"/>
      <c r="L21" s="18"/>
      <c r="M21" s="3"/>
      <c r="N21" s="11"/>
      <c r="O21" s="5"/>
      <c r="P21" s="5"/>
      <c r="Q21">
        <v>1</v>
      </c>
      <c r="R21" t="s">
        <v>0</v>
      </c>
    </row>
    <row r="22" spans="1:18" s="14" customFormat="1" ht="50.1" customHeight="1" x14ac:dyDescent="0.2">
      <c r="A22" s="11">
        <v>3</v>
      </c>
      <c r="B22" s="11" t="s">
        <v>37</v>
      </c>
      <c r="C22" s="11">
        <v>15</v>
      </c>
      <c r="D22" s="11"/>
      <c r="E22" s="19">
        <v>1</v>
      </c>
      <c r="F22" s="11" t="s">
        <v>36</v>
      </c>
      <c r="G22" s="11" t="s">
        <v>38</v>
      </c>
      <c r="H22" s="20">
        <v>611</v>
      </c>
      <c r="I22" s="13">
        <f t="shared" si="0"/>
        <v>611</v>
      </c>
      <c r="J22" s="11"/>
      <c r="K22" s="11"/>
      <c r="L22" s="19"/>
      <c r="M22" s="11"/>
      <c r="N22" s="11"/>
      <c r="O22" s="20"/>
      <c r="P22" s="13"/>
      <c r="Q22" s="14">
        <v>1</v>
      </c>
    </row>
    <row r="23" spans="1:18" ht="50.1" customHeight="1" x14ac:dyDescent="0.2">
      <c r="A23" s="3">
        <v>4</v>
      </c>
      <c r="B23" s="3" t="s">
        <v>26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2098.4244199999998</v>
      </c>
      <c r="J23" s="3"/>
      <c r="K23" s="3"/>
      <c r="L23" s="4"/>
      <c r="M23" s="3"/>
      <c r="N23" s="3"/>
      <c r="O23" s="5"/>
      <c r="P23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9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8.75" customHeight="1" x14ac:dyDescent="0.2">
      <c r="A10" s="49" t="str">
        <f>т1!A10</f>
        <v>Идентификатор инвестиционного проекта: K_20-0050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47.25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08.10.2020 № 700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topLeftCell="B1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40</v>
      </c>
    </row>
    <row r="2" spans="1:25" ht="45" x14ac:dyDescent="0.2">
      <c r="A2" s="22" t="s">
        <v>10</v>
      </c>
      <c r="B2" s="22" t="s">
        <v>41</v>
      </c>
      <c r="C2" s="55" t="s">
        <v>12</v>
      </c>
      <c r="D2" s="56"/>
      <c r="E2" s="57"/>
      <c r="F2" s="23" t="s">
        <v>13</v>
      </c>
      <c r="G2" s="24"/>
    </row>
    <row r="3" spans="1:25" ht="135" x14ac:dyDescent="0.25">
      <c r="A3" s="22">
        <v>1</v>
      </c>
      <c r="B3" s="22" t="s">
        <v>42</v>
      </c>
      <c r="C3" s="52">
        <f>т5!I23</f>
        <v>2098.4244199999998</v>
      </c>
      <c r="D3" s="53"/>
      <c r="E3" s="54"/>
      <c r="F3" s="25"/>
      <c r="G3" s="26"/>
      <c r="Y3" s="27"/>
    </row>
    <row r="4" spans="1:25" ht="15.75" x14ac:dyDescent="0.2">
      <c r="A4" s="22">
        <v>2</v>
      </c>
      <c r="B4" s="22" t="s">
        <v>43</v>
      </c>
      <c r="C4" s="52">
        <f>C3*20%</f>
        <v>419.68488400000001</v>
      </c>
      <c r="D4" s="53"/>
      <c r="E4" s="54"/>
      <c r="F4" s="25"/>
      <c r="G4" s="26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2">
        <v>3</v>
      </c>
      <c r="B5" s="22" t="s">
        <v>44</v>
      </c>
      <c r="C5" s="52">
        <f>C4+C3</f>
        <v>2518.1093039999996</v>
      </c>
      <c r="D5" s="53"/>
      <c r="E5" s="54"/>
      <c r="F5" s="28"/>
      <c r="G5" s="29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30">
        <v>104.7</v>
      </c>
      <c r="S5" s="30">
        <v>104.7</v>
      </c>
      <c r="T5" s="30">
        <v>104.7</v>
      </c>
      <c r="U5" s="30">
        <v>104.7</v>
      </c>
      <c r="V5" s="30">
        <v>104.7</v>
      </c>
      <c r="W5" s="30">
        <v>104.7</v>
      </c>
    </row>
    <row r="6" spans="1:25" ht="60" x14ac:dyDescent="0.2">
      <c r="A6" s="22">
        <v>4</v>
      </c>
      <c r="B6" s="22" t="s">
        <v>45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C7+(C5-C7)*((C10/C9*(K5+100)/200)+C11/C9*(L5+100)/200*K5/100+C12/C9*((M5+100)/200*L5/100*K5/100)+C13/C9*((N5+100)/200*M5/100*L5/100*K5/100)+C14/C9*((O5+100)/200*N5/100*M5/100*L5/100*K5/100)+C15/C9*((P5+100)/200*O5/100*N5/100*M5/100*L5/100*K5/100))</f>
        <v>3059.3920541928301</v>
      </c>
      <c r="D6" s="53"/>
      <c r="E6" s="54"/>
      <c r="F6" s="28"/>
      <c r="G6" s="29"/>
    </row>
    <row r="7" spans="1:25" ht="75" x14ac:dyDescent="0.2">
      <c r="A7" s="22">
        <v>5</v>
      </c>
      <c r="B7" s="22" t="s">
        <v>46</v>
      </c>
      <c r="C7" s="58">
        <v>0</v>
      </c>
      <c r="D7" s="59"/>
      <c r="E7" s="60"/>
      <c r="F7" s="25"/>
      <c r="G7" s="26"/>
      <c r="H7" s="31"/>
      <c r="I7" s="31">
        <f>C5/1000</f>
        <v>2.5181093039999998</v>
      </c>
      <c r="J7" s="31">
        <f>C16</f>
        <v>3.0593920541928301</v>
      </c>
      <c r="X7" s="31"/>
    </row>
    <row r="8" spans="1:25" ht="45" x14ac:dyDescent="0.2">
      <c r="A8" s="22">
        <v>6</v>
      </c>
      <c r="B8" s="22" t="s">
        <v>47</v>
      </c>
      <c r="C8" s="52">
        <f>C5-C7</f>
        <v>2518.1093039999996</v>
      </c>
      <c r="D8" s="53"/>
      <c r="E8" s="54"/>
      <c r="F8" s="25"/>
      <c r="G8" s="26"/>
    </row>
    <row r="9" spans="1:25" ht="90" x14ac:dyDescent="0.25">
      <c r="A9" s="22">
        <v>7</v>
      </c>
      <c r="B9" s="22" t="s">
        <v>48</v>
      </c>
      <c r="C9" s="52">
        <f>SUM(C10:E15)</f>
        <v>2337.23621</v>
      </c>
      <c r="D9" s="53"/>
      <c r="E9" s="54"/>
      <c r="F9" s="32"/>
      <c r="G9" s="33"/>
      <c r="X9" s="34"/>
    </row>
    <row r="10" spans="1:25" ht="15" x14ac:dyDescent="0.2">
      <c r="A10" s="22">
        <v>7.1</v>
      </c>
      <c r="B10" s="22" t="s">
        <v>49</v>
      </c>
      <c r="C10" s="52">
        <v>0</v>
      </c>
      <c r="D10" s="53"/>
      <c r="E10" s="54"/>
      <c r="F10" s="25"/>
      <c r="G10" s="26"/>
    </row>
    <row r="11" spans="1:25" ht="15" x14ac:dyDescent="0.2">
      <c r="A11" s="22">
        <v>7.2</v>
      </c>
      <c r="B11" s="22" t="s">
        <v>50</v>
      </c>
      <c r="C11" s="52">
        <v>0</v>
      </c>
      <c r="D11" s="53"/>
      <c r="E11" s="54"/>
      <c r="F11" s="35"/>
      <c r="G11" s="36"/>
    </row>
    <row r="12" spans="1:25" ht="15" x14ac:dyDescent="0.2">
      <c r="A12" s="22">
        <v>7.3</v>
      </c>
      <c r="B12" s="22" t="s">
        <v>54</v>
      </c>
      <c r="C12" s="52">
        <f>0.35169868*1000</f>
        <v>351.69867999999997</v>
      </c>
      <c r="D12" s="53"/>
      <c r="E12" s="54"/>
      <c r="F12" s="35"/>
      <c r="G12" s="36"/>
    </row>
    <row r="13" spans="1:25" ht="15" x14ac:dyDescent="0.2">
      <c r="A13" s="22">
        <v>7.4</v>
      </c>
      <c r="B13" s="22" t="s">
        <v>55</v>
      </c>
      <c r="C13" s="52">
        <f>1.98553753*1000</f>
        <v>1985.5375300000001</v>
      </c>
      <c r="D13" s="53"/>
      <c r="E13" s="54"/>
      <c r="F13" s="25"/>
      <c r="G13" s="26"/>
    </row>
    <row r="14" spans="1:25" ht="15" x14ac:dyDescent="0.2">
      <c r="A14" s="22">
        <v>7.5</v>
      </c>
      <c r="B14" s="22" t="s">
        <v>56</v>
      </c>
      <c r="C14" s="52">
        <v>0</v>
      </c>
      <c r="D14" s="53"/>
      <c r="E14" s="54"/>
      <c r="F14" s="25"/>
      <c r="G14" s="26"/>
    </row>
    <row r="15" spans="1:25" ht="15" x14ac:dyDescent="0.2">
      <c r="A15" s="22">
        <v>7.6</v>
      </c>
      <c r="B15" s="22" t="s">
        <v>62</v>
      </c>
      <c r="C15" s="52">
        <v>0</v>
      </c>
      <c r="D15" s="53"/>
      <c r="E15" s="54"/>
      <c r="F15" s="25"/>
      <c r="G15" s="26"/>
    </row>
    <row r="16" spans="1:25" ht="75" x14ac:dyDescent="0.2">
      <c r="A16" s="22">
        <v>8</v>
      </c>
      <c r="B16" s="22" t="s">
        <v>51</v>
      </c>
      <c r="C16" s="52">
        <f>C6/1000</f>
        <v>3.0593920541928301</v>
      </c>
      <c r="D16" s="53"/>
      <c r="E16" s="54"/>
      <c r="F16" s="25"/>
      <c r="G16" s="26"/>
    </row>
    <row r="17" spans="1:26" ht="105" x14ac:dyDescent="0.2">
      <c r="A17" s="22">
        <v>9</v>
      </c>
      <c r="B17" s="22" t="s">
        <v>52</v>
      </c>
      <c r="C17" s="61">
        <v>0</v>
      </c>
      <c r="D17" s="62"/>
      <c r="E17" s="63"/>
      <c r="F17" s="37"/>
      <c r="G17" s="38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9"/>
    </row>
    <row r="18" spans="1:26" ht="30" x14ac:dyDescent="0.2">
      <c r="A18" s="22">
        <v>10</v>
      </c>
      <c r="B18" s="22" t="s">
        <v>53</v>
      </c>
      <c r="C18" s="52">
        <f>(C17+C16)*1000</f>
        <v>3059.3920541928301</v>
      </c>
      <c r="D18" s="53"/>
      <c r="E18" s="54"/>
      <c r="F18" s="25"/>
      <c r="G18" s="26"/>
      <c r="X18" s="31"/>
      <c r="Y18" s="40"/>
      <c r="Z18" s="41"/>
    </row>
    <row r="19" spans="1:26" x14ac:dyDescent="0.2">
      <c r="X19" s="31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2019-03-20T09:03:38Z</dcterms:created>
  <dcterms:modified xsi:type="dcterms:W3CDTF">2021-04-07T07:48:32Z</dcterms:modified>
</cp:coreProperties>
</file>